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caporegon.sharepoint.com/sites/CAPO/Shared Documents/HMIS - Service Point/CoC/COC NOFO/2026/Templates/Renewal/Final/"/>
    </mc:Choice>
  </mc:AlternateContent>
  <xr:revisionPtr revIDLastSave="0" documentId="8_{571CDD2F-63B0-4C27-882A-0F2F028F922E}" xr6:coauthVersionLast="47" xr6:coauthVersionMax="47" xr10:uidLastSave="{00000000-0000-0000-0000-000000000000}"/>
  <bookViews>
    <workbookView xWindow="2610" yWindow="570" windowWidth="25230" windowHeight="13500" xr2:uid="{00000000-000D-0000-FFFF-FFFF00000000}"/>
  </bookViews>
  <sheets>
    <sheet name="Renewal Cover Sheet" sheetId="6" r:id="rId1"/>
    <sheet name="Dual PSH-RRH (2yr)" sheetId="2" r:id="rId2"/>
    <sheet name="Submission Summary" sheetId="3" r:id="rId3"/>
  </sheets>
  <definedNames>
    <definedName name="_xlnm.Print_Area" localSheetId="1">'Dual PSH-RRH (2yr)'!$B$1:$J$18</definedName>
    <definedName name="_xlnm.Print_Area" localSheetId="0">'Renewal Cover Sheet'!$B$1:$E$27</definedName>
    <definedName name="_xlnm.Print_Area" localSheetId="2">'Submission Summary'!$B$1:$F$20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3" l="1"/>
  <c r="C5" i="3"/>
  <c r="C3" i="2"/>
  <c r="C6" i="3"/>
  <c r="C4" i="3"/>
  <c r="C2" i="2"/>
  <c r="C4" i="2" a="1"/>
  <c r="C4" i="2" s="1"/>
  <c r="F12" i="2" s="1"/>
  <c r="F23" i="6"/>
  <c r="F22" i="6"/>
  <c r="F21" i="6"/>
  <c r="F20" i="6"/>
  <c r="F19" i="6"/>
  <c r="F18" i="6"/>
  <c r="F17" i="6"/>
  <c r="F9" i="2" l="1"/>
  <c r="F10" i="2"/>
  <c r="F11" i="2"/>
  <c r="F24" i="6"/>
  <c r="E24" i="6" s="1"/>
  <c r="C5" i="2" l="1"/>
  <c r="C7" i="3"/>
  <c r="A8" i="2" l="1"/>
  <c r="B20" i="3" l="1"/>
  <c r="B19" i="3"/>
  <c r="B18" i="3"/>
  <c r="B17" i="3"/>
  <c r="B16" i="3"/>
  <c r="J13" i="2"/>
  <c r="F13" i="2"/>
  <c r="E13" i="2"/>
  <c r="J12" i="2"/>
  <c r="D19" i="3" s="1"/>
  <c r="E12" i="2"/>
  <c r="J11" i="2"/>
  <c r="E11" i="2"/>
  <c r="J10" i="2"/>
  <c r="E10" i="2"/>
  <c r="J9" i="2"/>
  <c r="E9" i="2"/>
  <c r="G11" i="2" l="1"/>
  <c r="G13" i="2"/>
  <c r="G12" i="2"/>
  <c r="I12" i="2" s="1"/>
  <c r="G10" i="2"/>
  <c r="G9" i="2"/>
  <c r="D20" i="3"/>
  <c r="D18" i="3"/>
  <c r="D17" i="3"/>
  <c r="D16" i="3"/>
  <c r="C20" i="3" l="1"/>
  <c r="C19" i="3"/>
  <c r="I13" i="2"/>
  <c r="C18" i="3"/>
  <c r="C16" i="3"/>
  <c r="I11" i="2"/>
  <c r="C17" i="3"/>
  <c r="I10" i="2"/>
  <c r="I9" i="2"/>
  <c r="J15" i="2" l="1"/>
  <c r="C9" i="3" l="1"/>
  <c r="C13" i="3" s="1"/>
  <c r="J16" i="2"/>
  <c r="C1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<sst xmlns="http://schemas.openxmlformats.org/spreadsheetml/2006/main" count="93" uniqueCount="72">
  <si>
    <t>Metric</t>
  </si>
  <si>
    <t>Target %</t>
  </si>
  <si>
    <t>Score (%)</t>
  </si>
  <si>
    <t>Weight</t>
  </si>
  <si>
    <t>Weighted Score</t>
  </si>
  <si>
    <t>Utilization</t>
  </si>
  <si>
    <t>Positive Housing</t>
  </si>
  <si>
    <t>Income Increase - Stayers</t>
  </si>
  <si>
    <t>Income Increase - Leavers</t>
  </si>
  <si>
    <t>Funds Drawn</t>
  </si>
  <si>
    <t>Combined Actual</t>
  </si>
  <si>
    <t>Trend</t>
  </si>
  <si>
    <t>Notes</t>
  </si>
  <si>
    <t>Enter Year 1 and Year 2 as percentages or decimals. Combined Actual uses 40% for Year 1 and 60% for Year 2.</t>
  </si>
  <si>
    <t>PSH earned income target = 20%; RRH earned income target = 53%; funds drawn target = 100%.</t>
  </si>
  <si>
    <t>NOFO Submission Summary</t>
  </si>
  <si>
    <t>Performance Tier:</t>
  </si>
  <si>
    <t>Score</t>
  </si>
  <si>
    <t>Review Flag</t>
  </si>
  <si>
    <t>Any metric with a score below 70 should be reviewed before submission.</t>
  </si>
  <si>
    <t>Calculation Notes</t>
  </si>
  <si>
    <t>Combined Actual = (Year 1 × 0.4) + (Year 2 × 0.6). Score = MIN(Combined Actual / Target, 1) × 100.</t>
  </si>
  <si>
    <t>Year 1 - Prior</t>
  </si>
  <si>
    <t>Year 2 - Recent</t>
  </si>
  <si>
    <t>Agency Name:</t>
  </si>
  <si>
    <t>Primary Contact Name:</t>
  </si>
  <si>
    <t>Primary Contact Email:</t>
  </si>
  <si>
    <t>HMIS Contact Name:</t>
  </si>
  <si>
    <t>HMIS Contact Email:</t>
  </si>
  <si>
    <t>Project Type</t>
  </si>
  <si>
    <t>Agency</t>
  </si>
  <si>
    <t>Project</t>
  </si>
  <si>
    <t>1.  Outstanding obligation to HUD in arrears or for which payment schedule has not been agreed upon.</t>
  </si>
  <si>
    <t>2.  Audit finding(s) for which a response is overdue or unsatisfactory.</t>
  </si>
  <si>
    <t>3.  History of inadequate financial management accounting practices.</t>
  </si>
  <si>
    <t>4.  Evidence of untimely expenditures on prior award.</t>
  </si>
  <si>
    <t>5.  History of other major capacity issues that have significantly impacted the operation of the project and its performance.</t>
  </si>
  <si>
    <t>6.  History of not reimbursing sub-recipients for eligible costs in a timely manner, or at least quarterly.</t>
  </si>
  <si>
    <t>7.  History of serving ineligible persons, expending funds on ineligible costs, or failing to expend funds within statutorily established timeframes.</t>
  </si>
  <si>
    <t>Agency Director</t>
  </si>
  <si>
    <t>Date</t>
  </si>
  <si>
    <t>CoC Program Manager</t>
  </si>
  <si>
    <t>HMIS Project Name:</t>
  </si>
  <si>
    <t>HUD CoC - Project Name:</t>
  </si>
  <si>
    <t>Threshold</t>
  </si>
  <si>
    <t>PSH</t>
  </si>
  <si>
    <t>Start Date</t>
  </si>
  <si>
    <t>Threshold Explanation Provided</t>
  </si>
  <si>
    <t>Program Type  Use dropdown below:</t>
  </si>
  <si>
    <r>
      <t>Grant Start Date</t>
    </r>
    <r>
      <rPr>
        <b/>
        <sz val="10"/>
        <color theme="1"/>
        <rFont val="Calibri"/>
        <family val="2"/>
        <scheme val="minor"/>
      </rPr>
      <t xml:space="preserve"> (mm/dd/yyyy):</t>
    </r>
  </si>
  <si>
    <t>APPLICATION INFORMATION - Page 1</t>
  </si>
  <si>
    <t>HUD THRESHOLD REQUIREMENT - Page  2</t>
  </si>
  <si>
    <t>Enter agency name here.</t>
  </si>
  <si>
    <t xml:space="preserve">Enter CoC Project Name </t>
  </si>
  <si>
    <t xml:space="preserve">Enter HMIS Project Name </t>
  </si>
  <si>
    <t>Pulled from Coversheet</t>
  </si>
  <si>
    <t>All data pulled automatically</t>
  </si>
  <si>
    <t>Auto-generated</t>
  </si>
  <si>
    <t>Only enter Year 1 and Year 2 percentages</t>
  </si>
  <si>
    <t>Performance Score out of 100 pts.</t>
  </si>
  <si>
    <t>Total Performance Score applied to Renewal - 70%</t>
  </si>
  <si>
    <t xml:space="preserve">Performance Score is calculated at 100%.  Renewal performance is worth 70 points of total renewal. </t>
  </si>
  <si>
    <t>Total Performance Score is points applied to final renewal application.</t>
  </si>
  <si>
    <t>Total Performance Score of 100:</t>
  </si>
  <si>
    <t>Total Points Applied to Renewal Application</t>
  </si>
  <si>
    <t xml:space="preserve"> (Performance is worth up to 70 points in application)</t>
  </si>
  <si>
    <t>Enter percentage data from Sage here.</t>
  </si>
  <si>
    <r>
      <t xml:space="preserve">Application due no later than </t>
    </r>
    <r>
      <rPr>
        <b/>
        <u/>
        <sz val="12"/>
        <color rgb="FFFF0000"/>
        <rFont val="Calibri"/>
        <family val="2"/>
        <scheme val="minor"/>
      </rPr>
      <t>Friday, June 19</t>
    </r>
    <r>
      <rPr>
        <b/>
        <sz val="12"/>
        <color rgb="FFFF0000"/>
        <rFont val="Calibri"/>
        <family val="2"/>
        <scheme val="minor"/>
      </rPr>
      <t xml:space="preserve"> at 5:00 pm to meet HUD Requirements</t>
    </r>
  </si>
  <si>
    <r>
      <t>HUD reserves the right to reduce or reject a project application submitted during the CoC Program Competition based on HUD's evaluation for reasons including, but not limited to, the following.  Please respond yes/no to each question.  If you respond '</t>
    </r>
    <r>
      <rPr>
        <b/>
        <sz val="12"/>
        <color rgb="FFFF0000"/>
        <rFont val="Calibri"/>
        <family val="2"/>
        <scheme val="minor"/>
      </rPr>
      <t>Yes</t>
    </r>
    <r>
      <rPr>
        <b/>
        <sz val="12"/>
        <color theme="1"/>
        <rFont val="Calibri"/>
        <family val="2"/>
        <scheme val="minor"/>
      </rPr>
      <t>', plan to provide an explanation in the renewal application.</t>
    </r>
  </si>
  <si>
    <t>No</t>
  </si>
  <si>
    <t>Does the agency have:</t>
  </si>
  <si>
    <t>Updated on 06-17-2026 - clarify HUD threshold questions for accurate responses.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</si>
</sst>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0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theme="3"/>
      <name val="Calibri"/>
      <family val="2"/>
      <scheme val="minor"/>
    </font>
    <font>
      <sz val="8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D9EAF7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C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FFFC5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rgb="FFFFFFD9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DE9D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0" xfId="0" applyFont="1" applyAlignment="1">
      <alignment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/>
    </xf>
    <xf numFmtId="0" fontId="4" fillId="5" borderId="12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5" fillId="5" borderId="0" xfId="0" applyFont="1" applyFill="1" applyAlignment="1">
      <alignment horizontal="left" vertical="center" wrapText="1"/>
    </xf>
    <xf numFmtId="0" fontId="3" fillId="5" borderId="13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5" borderId="11" xfId="0" applyFont="1" applyFill="1" applyBorder="1" applyAlignment="1">
      <alignment horizontal="right" vertical="center" wrapText="1"/>
    </xf>
    <xf numFmtId="0" fontId="3" fillId="5" borderId="12" xfId="0" applyFont="1" applyFill="1" applyBorder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5" fillId="5" borderId="0" xfId="0" applyFont="1" applyFill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0" xfId="0" applyFont="1"/>
    <xf numFmtId="0" fontId="3" fillId="0" borderId="21" xfId="0" applyFont="1" applyBorder="1" applyAlignment="1">
      <alignment horizontal="left" vertical="center"/>
    </xf>
    <xf numFmtId="0" fontId="5" fillId="5" borderId="12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5" borderId="11" xfId="0" applyFont="1" applyFill="1" applyBorder="1" applyAlignment="1">
      <alignment horizontal="left" vertical="center"/>
    </xf>
    <xf numFmtId="0" fontId="7" fillId="5" borderId="12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0" fontId="6" fillId="5" borderId="13" xfId="0" applyFont="1" applyFill="1" applyBorder="1" applyAlignment="1">
      <alignment horizontal="left" vertical="center"/>
    </xf>
    <xf numFmtId="0" fontId="6" fillId="5" borderId="9" xfId="0" applyFont="1" applyFill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3" fillId="5" borderId="11" xfId="0" applyFont="1" applyFill="1" applyBorder="1" applyAlignment="1">
      <alignment horizontal="left" vertical="center"/>
    </xf>
    <xf numFmtId="0" fontId="3" fillId="5" borderId="14" xfId="0" applyFont="1" applyFill="1" applyBorder="1" applyAlignment="1">
      <alignment horizontal="left" vertical="center"/>
    </xf>
    <xf numFmtId="0" fontId="6" fillId="5" borderId="11" xfId="0" applyFont="1" applyFill="1" applyBorder="1" applyAlignment="1">
      <alignment horizontal="left" vertical="center" wrapText="1"/>
    </xf>
    <xf numFmtId="0" fontId="6" fillId="0" borderId="12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5" borderId="0" xfId="0" applyFont="1" applyFill="1" applyAlignment="1">
      <alignment horizontal="left" vertical="center" wrapText="1"/>
    </xf>
    <xf numFmtId="2" fontId="6" fillId="5" borderId="11" xfId="0" applyNumberFormat="1" applyFont="1" applyFill="1" applyBorder="1" applyAlignment="1">
      <alignment horizontal="left" vertical="center"/>
    </xf>
    <xf numFmtId="0" fontId="5" fillId="5" borderId="0" xfId="0" applyFont="1" applyFill="1" applyAlignment="1">
      <alignment vertical="center" wrapText="1"/>
    </xf>
    <xf numFmtId="2" fontId="3" fillId="5" borderId="15" xfId="0" applyNumberFormat="1" applyFont="1" applyFill="1" applyBorder="1" applyAlignment="1">
      <alignment horizontal="left" vertical="center"/>
    </xf>
    <xf numFmtId="2" fontId="6" fillId="5" borderId="0" xfId="0" applyNumberFormat="1" applyFont="1" applyFill="1" applyAlignment="1">
      <alignment horizontal="left" vertical="center"/>
    </xf>
    <xf numFmtId="0" fontId="6" fillId="5" borderId="12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2" fontId="6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6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left" vertical="center" wrapText="1" indent="1"/>
    </xf>
    <xf numFmtId="0" fontId="6" fillId="6" borderId="1" xfId="0" applyFont="1" applyFill="1" applyBorder="1" applyAlignment="1">
      <alignment horizontal="left" vertical="center" indent="1"/>
    </xf>
    <xf numFmtId="0" fontId="6" fillId="0" borderId="0" xfId="0" applyFont="1" applyAlignment="1">
      <alignment horizontal="left" vertical="center" wrapText="1" indent="1"/>
    </xf>
    <xf numFmtId="0" fontId="6" fillId="4" borderId="8" xfId="0" applyFont="1" applyFill="1" applyBorder="1" applyAlignment="1">
      <alignment horizontal="center" vertical="center"/>
    </xf>
    <xf numFmtId="1" fontId="6" fillId="4" borderId="8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3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6" borderId="6" xfId="0" applyFont="1" applyFill="1" applyBorder="1" applyAlignment="1">
      <alignment horizontal="left" vertical="center" indent="1"/>
    </xf>
    <xf numFmtId="0" fontId="6" fillId="0" borderId="5" xfId="0" applyFont="1" applyBorder="1" applyAlignment="1">
      <alignment horizontal="left" vertical="center" wrapText="1" indent="1"/>
    </xf>
    <xf numFmtId="0" fontId="3" fillId="4" borderId="16" xfId="0" applyFont="1" applyFill="1" applyBorder="1" applyAlignment="1">
      <alignment horizontal="left" vertical="center" indent="1"/>
    </xf>
    <xf numFmtId="0" fontId="3" fillId="4" borderId="17" xfId="0" applyFont="1" applyFill="1" applyBorder="1" applyAlignment="1">
      <alignment horizontal="left" vertical="center" indent="1"/>
    </xf>
    <xf numFmtId="0" fontId="6" fillId="0" borderId="1" xfId="0" applyFont="1" applyBorder="1" applyAlignment="1">
      <alignment horizontal="left" vertical="center" wrapText="1" indent="1"/>
    </xf>
    <xf numFmtId="0" fontId="6" fillId="5" borderId="1" xfId="0" applyFont="1" applyFill="1" applyBorder="1" applyAlignment="1">
      <alignment horizontal="left" vertical="center" wrapText="1" indent="1"/>
    </xf>
    <xf numFmtId="2" fontId="3" fillId="5" borderId="7" xfId="0" applyNumberFormat="1" applyFont="1" applyFill="1" applyBorder="1" applyAlignment="1">
      <alignment horizontal="left" vertical="top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164" fontId="3" fillId="0" borderId="9" xfId="0" applyNumberFormat="1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0" fontId="6" fillId="0" borderId="23" xfId="0" applyFont="1" applyBorder="1" applyAlignment="1">
      <alignment horizontal="left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indent="1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3" fillId="0" borderId="0" xfId="0" applyFont="1"/>
    <xf numFmtId="0" fontId="15" fillId="0" borderId="0" xfId="0" applyFont="1" applyAlignment="1">
      <alignment horizontal="center" vertical="center"/>
    </xf>
    <xf numFmtId="2" fontId="3" fillId="4" borderId="1" xfId="0" applyNumberFormat="1" applyFont="1" applyFill="1" applyBorder="1" applyAlignment="1" applyProtection="1">
      <alignment horizontal="center" vertical="center"/>
      <protection locked="0"/>
    </xf>
    <xf numFmtId="2" fontId="5" fillId="5" borderId="1" xfId="0" applyNumberFormat="1" applyFont="1" applyFill="1" applyBorder="1" applyAlignment="1">
      <alignment horizontal="center" vertical="center" wrapText="1"/>
    </xf>
    <xf numFmtId="0" fontId="13" fillId="4" borderId="6" xfId="0" applyFont="1" applyFill="1" applyBorder="1" applyAlignment="1" applyProtection="1">
      <alignment horizontal="left" vertical="center" indent="1"/>
      <protection locked="0"/>
    </xf>
    <xf numFmtId="0" fontId="13" fillId="4" borderId="8" xfId="0" applyFont="1" applyFill="1" applyBorder="1" applyAlignment="1" applyProtection="1">
      <alignment horizontal="left" vertical="center" wrapText="1" indent="1"/>
      <protection locked="0"/>
    </xf>
    <xf numFmtId="0" fontId="13" fillId="4" borderId="1" xfId="0" applyFont="1" applyFill="1" applyBorder="1" applyAlignment="1" applyProtection="1">
      <alignment horizontal="left" vertical="center" indent="1"/>
      <protection locked="0"/>
    </xf>
    <xf numFmtId="0" fontId="13" fillId="4" borderId="11" xfId="0" applyFont="1" applyFill="1" applyBorder="1" applyAlignment="1">
      <alignment horizontal="left" vertical="center" indent="1"/>
    </xf>
    <xf numFmtId="164" fontId="13" fillId="9" borderId="29" xfId="0" applyNumberFormat="1" applyFont="1" applyFill="1" applyBorder="1" applyAlignment="1" applyProtection="1">
      <alignment horizontal="center" vertical="center" wrapText="1"/>
      <protection locked="0"/>
    </xf>
    <xf numFmtId="164" fontId="13" fillId="8" borderId="29" xfId="0" applyNumberFormat="1" applyFont="1" applyFill="1" applyBorder="1" applyAlignment="1" applyProtection="1">
      <alignment horizontal="center" vertical="center" wrapText="1"/>
      <protection locked="0"/>
    </xf>
    <xf numFmtId="164" fontId="13" fillId="10" borderId="29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7" fillId="0" borderId="0" xfId="0" applyFont="1"/>
    <xf numFmtId="0" fontId="17" fillId="0" borderId="0" xfId="0" applyFont="1" applyAlignment="1">
      <alignment horizontal="center"/>
    </xf>
    <xf numFmtId="2" fontId="6" fillId="1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5" fillId="4" borderId="8" xfId="0" applyFont="1" applyFill="1" applyBorder="1" applyAlignment="1">
      <alignment horizontal="left" vertical="center" indent="1"/>
    </xf>
    <xf numFmtId="0" fontId="11" fillId="0" borderId="0" xfId="0" applyFont="1" applyAlignment="1">
      <alignment vertical="center"/>
    </xf>
    <xf numFmtId="14" fontId="15" fillId="4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11" fillId="0" borderId="0" xfId="0" applyFont="1"/>
    <xf numFmtId="0" fontId="11" fillId="11" borderId="30" xfId="0" applyFont="1" applyFill="1" applyBorder="1" applyAlignment="1">
      <alignment horizontal="left" vertical="center" wrapText="1" indent="1"/>
    </xf>
    <xf numFmtId="0" fontId="18" fillId="0" borderId="0" xfId="0" applyFont="1" applyAlignment="1">
      <alignment horizontal="left" vertical="top" wrapText="1" indent="1"/>
    </xf>
    <xf numFmtId="0" fontId="3" fillId="0" borderId="6" xfId="0" applyFont="1" applyBorder="1" applyAlignment="1">
      <alignment vertical="center"/>
    </xf>
    <xf numFmtId="0" fontId="3" fillId="4" borderId="7" xfId="0" applyFont="1" applyFill="1" applyBorder="1" applyAlignment="1">
      <alignment horizontal="left" vertical="center"/>
    </xf>
    <xf numFmtId="2" fontId="3" fillId="4" borderId="7" xfId="0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 applyProtection="1">
      <alignment horizontal="left" vertical="center" wrapText="1" indent="1"/>
      <protection locked="0"/>
    </xf>
    <xf numFmtId="0" fontId="6" fillId="0" borderId="1" xfId="0" applyFont="1" applyBorder="1" applyAlignment="1">
      <alignment horizontal="left" vertical="center"/>
    </xf>
    <xf numFmtId="14" fontId="3" fillId="4" borderId="1" xfId="0" applyNumberFormat="1" applyFont="1" applyFill="1" applyBorder="1" applyAlignment="1" applyProtection="1">
      <alignment horizontal="left" vertical="center" indent="1"/>
      <protection locked="0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1" fontId="3" fillId="5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left" vertical="center" wrapText="1" indent="1"/>
    </xf>
    <xf numFmtId="0" fontId="3" fillId="0" borderId="15" xfId="0" applyFont="1" applyBorder="1" applyAlignment="1">
      <alignment horizontal="left" vertical="center" wrapText="1" indent="1"/>
    </xf>
    <xf numFmtId="0" fontId="3" fillId="0" borderId="8" xfId="0" applyFont="1" applyBorder="1" applyAlignment="1">
      <alignment horizontal="left" vertical="center" wrapText="1" indent="1"/>
    </xf>
    <xf numFmtId="0" fontId="3" fillId="4" borderId="6" xfId="0" applyFont="1" applyFill="1" applyBorder="1" applyAlignment="1" applyProtection="1">
      <alignment horizontal="left" vertical="center" wrapText="1"/>
      <protection locked="0"/>
    </xf>
    <xf numFmtId="0" fontId="3" fillId="4" borderId="7" xfId="0" applyFont="1" applyFill="1" applyBorder="1" applyAlignment="1" applyProtection="1">
      <alignment horizontal="left" vertical="center" wrapText="1"/>
      <protection locked="0"/>
    </xf>
    <xf numFmtId="0" fontId="3" fillId="4" borderId="8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 applyProtection="1">
      <alignment horizontal="left" vertical="center" wrapText="1"/>
      <protection locked="0"/>
    </xf>
    <xf numFmtId="0" fontId="3" fillId="4" borderId="15" xfId="0" applyFont="1" applyFill="1" applyBorder="1" applyAlignment="1" applyProtection="1">
      <alignment horizontal="left" vertical="center" wrapText="1"/>
      <protection locked="0"/>
    </xf>
    <xf numFmtId="0" fontId="3" fillId="4" borderId="25" xfId="0" applyFont="1" applyFill="1" applyBorder="1" applyAlignment="1" applyProtection="1">
      <alignment horizontal="left" vertical="center" wrapText="1"/>
      <protection locked="0"/>
    </xf>
    <xf numFmtId="0" fontId="3" fillId="4" borderId="26" xfId="0" applyFont="1" applyFill="1" applyBorder="1" applyAlignment="1" applyProtection="1">
      <alignment horizontal="left" vertical="center" wrapText="1"/>
      <protection locked="0"/>
    </xf>
    <xf numFmtId="0" fontId="3" fillId="4" borderId="27" xfId="0" applyFont="1" applyFill="1" applyBorder="1" applyAlignment="1" applyProtection="1">
      <alignment horizontal="left" vertical="center" wrapText="1"/>
      <protection locked="0"/>
    </xf>
    <xf numFmtId="0" fontId="3" fillId="4" borderId="28" xfId="0" applyFont="1" applyFill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3" fillId="5" borderId="7" xfId="0" applyFont="1" applyFill="1" applyBorder="1" applyAlignment="1">
      <alignment horizontal="left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2" fontId="12" fillId="4" borderId="6" xfId="0" applyNumberFormat="1" applyFont="1" applyFill="1" applyBorder="1" applyAlignment="1">
      <alignment horizontal="left" vertical="center" indent="1"/>
    </xf>
    <xf numFmtId="2" fontId="12" fillId="4" borderId="7" xfId="0" applyNumberFormat="1" applyFont="1" applyFill="1" applyBorder="1" applyAlignment="1">
      <alignment horizontal="left" vertical="center" indent="1"/>
    </xf>
    <xf numFmtId="2" fontId="12" fillId="4" borderId="8" xfId="0" applyNumberFormat="1" applyFont="1" applyFill="1" applyBorder="1" applyAlignment="1">
      <alignment horizontal="left" vertical="center" indent="1"/>
    </xf>
    <xf numFmtId="0" fontId="17" fillId="0" borderId="0" xfId="0" applyFont="1" applyAlignment="1">
      <alignment horizontal="left" vertical="center" wrapText="1"/>
    </xf>
    <xf numFmtId="0" fontId="13" fillId="4" borderId="6" xfId="0" applyFont="1" applyFill="1" applyBorder="1" applyAlignment="1">
      <alignment horizontal="left" vertical="center" indent="1"/>
    </xf>
    <xf numFmtId="0" fontId="13" fillId="4" borderId="7" xfId="0" applyFont="1" applyFill="1" applyBorder="1" applyAlignment="1">
      <alignment horizontal="left" vertical="center" indent="1"/>
    </xf>
    <xf numFmtId="0" fontId="14" fillId="0" borderId="24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8" fillId="8" borderId="33" xfId="0" applyFont="1" applyFill="1" applyBorder="1" applyAlignment="1">
      <alignment horizontal="center" vertical="center" wrapText="1"/>
    </xf>
    <xf numFmtId="0" fontId="8" fillId="8" borderId="34" xfId="0" applyFont="1" applyFill="1" applyBorder="1" applyAlignment="1">
      <alignment horizontal="center" vertical="center" wrapText="1"/>
    </xf>
    <xf numFmtId="0" fontId="8" fillId="8" borderId="35" xfId="0" applyFont="1" applyFill="1" applyBorder="1" applyAlignment="1">
      <alignment horizontal="center" vertical="center" wrapText="1"/>
    </xf>
    <xf numFmtId="0" fontId="8" fillId="8" borderId="36" xfId="0" applyFont="1" applyFill="1" applyBorder="1" applyAlignment="1">
      <alignment horizontal="center" vertical="center" wrapText="1"/>
    </xf>
    <xf numFmtId="0" fontId="9" fillId="7" borderId="6" xfId="0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top" wrapText="1"/>
    </xf>
    <xf numFmtId="2" fontId="19" fillId="4" borderId="6" xfId="0" applyNumberFormat="1" applyFont="1" applyFill="1" applyBorder="1" applyAlignment="1">
      <alignment horizontal="center" vertical="center"/>
    </xf>
    <xf numFmtId="2" fontId="19" fillId="4" borderId="8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5" fillId="4" borderId="6" xfId="0" applyFont="1" applyFill="1" applyBorder="1" applyAlignment="1">
      <alignment horizontal="left" vertical="center" indent="1"/>
    </xf>
    <xf numFmtId="0" fontId="15" fillId="4" borderId="7" xfId="0" applyFont="1" applyFill="1" applyBorder="1" applyAlignment="1">
      <alignment horizontal="left" vertical="center" indent="1"/>
    </xf>
    <xf numFmtId="0" fontId="15" fillId="4" borderId="8" xfId="0" applyFont="1" applyFill="1" applyBorder="1" applyAlignment="1">
      <alignment horizontal="left" vertical="center" indent="1"/>
    </xf>
    <xf numFmtId="2" fontId="6" fillId="4" borderId="6" xfId="0" applyNumberFormat="1" applyFont="1" applyFill="1" applyBorder="1" applyAlignment="1">
      <alignment horizontal="center" vertical="center" wrapText="1"/>
    </xf>
    <xf numFmtId="2" fontId="6" fillId="4" borderId="7" xfId="0" applyNumberFormat="1" applyFont="1" applyFill="1" applyBorder="1" applyAlignment="1">
      <alignment horizontal="center" vertical="center" wrapText="1"/>
    </xf>
    <xf numFmtId="2" fontId="6" fillId="4" borderId="8" xfId="0" applyNumberFormat="1" applyFont="1" applyFill="1" applyBorder="1" applyAlignment="1">
      <alignment horizontal="center" vertical="center" wrapText="1"/>
    </xf>
    <xf numFmtId="2" fontId="11" fillId="12" borderId="31" xfId="0" applyNumberFormat="1" applyFont="1" applyFill="1" applyBorder="1" applyAlignment="1">
      <alignment horizontal="center" vertical="center" wrapText="1"/>
    </xf>
    <xf numFmtId="2" fontId="11" fillId="12" borderId="32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 wrapText="1"/>
    </xf>
  </cellXfs>
  <cellStyles count="1">
    <cellStyle name="Normal" xfId="0" builtinId="0"/>
  </cellStyles>
  <dxfs count="12"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4" formatCode="0.0%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3" formatCode="0%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4" formatCode="0.0%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4" formatCode="0.0%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4" formatCode="0.0%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4" formatCode="0.0%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4" formatCode="0.0%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0" formatCode="General"/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rgb="FFD9EAF7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FFFFC5"/>
      <color rgb="FFFDE9D9"/>
      <color rgb="FFFFFFD9"/>
      <color rgb="FFFFFFE5"/>
      <color rgb="FFFBF4F3"/>
      <color rgb="FFF7EAE9"/>
      <color rgb="FFFFFFFF"/>
      <color rgb="FFEFF4E4"/>
      <color rgb="FFFAFBF7"/>
      <color rgb="FFF4F7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3</xdr:row>
      <xdr:rowOff>47625</xdr:rowOff>
    </xdr:from>
    <xdr:to>
      <xdr:col>8</xdr:col>
      <xdr:colOff>142875</xdr:colOff>
      <xdr:row>7</xdr:row>
      <xdr:rowOff>238125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BF9DA84-5D56-4C76-1184-DABC8CC6926C}"/>
            </a:ext>
          </a:extLst>
        </xdr:cNvPr>
        <xdr:cNvCxnSpPr/>
      </xdr:nvCxnSpPr>
      <xdr:spPr>
        <a:xfrm flipH="1">
          <a:off x="3295650" y="838200"/>
          <a:ext cx="3219450" cy="1343025"/>
        </a:xfrm>
        <a:prstGeom prst="straightConnector1">
          <a:avLst/>
        </a:prstGeom>
        <a:ln w="19050" cap="flat" cmpd="sng" algn="ctr">
          <a:solidFill>
            <a:schemeClr val="accent2"/>
          </a:solidFill>
          <a:prstDash val="solid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BD796A-91D4-4764-B062-8CCE4BB579EF}" name="Table2" displayName="Table2" ref="A7:J15" totalsRowShown="0" headerRowDxfId="11" dataDxfId="10">
  <tableColumns count="10">
    <tableColumn id="1" xr3:uid="{43CB6DCA-C02C-4121-93CA-F1597A5FE9D3}" name="Program Type  Use dropdown below:" dataDxfId="9">
      <calculatedColumnFormula>#REF!</calculatedColumnFormula>
    </tableColumn>
    <tableColumn id="2" xr3:uid="{57C93297-F5C4-49BF-AD50-A8F8F0DE7BC1}" name="Metric" dataDxfId="8"/>
    <tableColumn id="3" xr3:uid="{4E0EE571-86A2-4171-8F58-5386FFC90CA8}" name="Year 1 - Prior" dataDxfId="7"/>
    <tableColumn id="4" xr3:uid="{AC705B3B-499C-43A4-A7E6-9BBC306A0B6D}" name="Year 2 - Recent" dataDxfId="6"/>
    <tableColumn id="5" xr3:uid="{31332D0B-CFA4-4AED-87D2-A90828AB1780}" name="Combined Actual" dataDxfId="5"/>
    <tableColumn id="6" xr3:uid="{93AC4661-8F0B-4EF5-A9DA-7D969FE7B657}" name="Target %" dataDxfId="4"/>
    <tableColumn id="7" xr3:uid="{BE31FE11-B5BA-45BC-A073-2BD11E54112F}" name="Score (%)" dataDxfId="3"/>
    <tableColumn id="8" xr3:uid="{5C033E8E-67ED-4A18-B854-F164CBC97974}" name="Weight" dataDxfId="2"/>
    <tableColumn id="9" xr3:uid="{8254FD27-8FEA-4275-8CE6-692DE007B294}" name="Weighted Score" dataDxfId="1"/>
    <tableColumn id="10" xr3:uid="{09ED11C1-A18B-4DC1-A83D-326F5EFC22DF}" name="Tren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3C06F-40A2-486D-98F8-0D5670D79567}">
  <sheetPr>
    <pageSetUpPr fitToPage="1"/>
  </sheetPr>
  <dimension ref="A1:DE28"/>
  <sheetViews>
    <sheetView tabSelected="1" topLeftCell="B1" zoomScaleNormal="100" workbookViewId="0">
      <selection activeCell="G1" sqref="G1"/>
    </sheetView>
  </sheetViews>
  <sheetFormatPr defaultRowHeight="15.75" x14ac:dyDescent="0.25"/>
  <cols>
    <col min="1" max="1" width="0" style="44" hidden="1" customWidth="1"/>
    <col min="2" max="2" width="27.28515625" style="44" customWidth="1"/>
    <col min="3" max="3" width="32.85546875" style="44" customWidth="1"/>
    <col min="4" max="4" width="33.42578125" style="44" customWidth="1"/>
    <col min="5" max="5" width="31.85546875" style="44" customWidth="1"/>
    <col min="6" max="6" width="9.140625" style="44" hidden="1" customWidth="1"/>
    <col min="7" max="16384" width="9.140625" style="44"/>
  </cols>
  <sheetData>
    <row r="1" spans="1:109" s="19" customFormat="1" ht="29.25" customHeight="1" thickBot="1" x14ac:dyDescent="0.3">
      <c r="A1" s="14"/>
      <c r="B1" s="130" t="s">
        <v>67</v>
      </c>
      <c r="C1" s="131"/>
      <c r="D1" s="131"/>
      <c r="E1" s="132"/>
      <c r="F1" s="31"/>
      <c r="G1" s="8" t="s">
        <v>71</v>
      </c>
      <c r="H1" s="9"/>
      <c r="I1" s="9"/>
      <c r="J1" s="9"/>
      <c r="K1" s="18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11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</row>
    <row r="2" spans="1:109" s="19" customFormat="1" ht="23.45" customHeight="1" thickBot="1" x14ac:dyDescent="0.3">
      <c r="A2" s="14"/>
      <c r="B2" s="133" t="s">
        <v>50</v>
      </c>
      <c r="C2" s="133"/>
      <c r="D2" s="133"/>
      <c r="E2" s="133"/>
      <c r="F2" s="32"/>
      <c r="G2" s="8"/>
      <c r="H2" s="9"/>
      <c r="I2" s="9"/>
      <c r="J2" s="9"/>
      <c r="K2" s="1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11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</row>
    <row r="3" spans="1:109" s="30" customFormat="1" ht="25.5" customHeight="1" x14ac:dyDescent="0.25">
      <c r="A3" s="23"/>
      <c r="B3" s="60" t="s">
        <v>24</v>
      </c>
      <c r="C3" s="84" t="s">
        <v>52</v>
      </c>
      <c r="D3" s="61"/>
      <c r="E3" s="62"/>
      <c r="F3" s="33"/>
      <c r="G3" s="25"/>
      <c r="H3" s="26"/>
      <c r="I3" s="26"/>
      <c r="J3" s="26"/>
      <c r="K3" s="27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8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</row>
    <row r="4" spans="1:109" s="30" customFormat="1" ht="25.5" customHeight="1" x14ac:dyDescent="0.25">
      <c r="A4" s="23"/>
      <c r="B4" s="63" t="s">
        <v>25</v>
      </c>
      <c r="C4" s="127"/>
      <c r="D4" s="128"/>
      <c r="E4" s="129"/>
      <c r="F4" s="33"/>
      <c r="G4" s="25"/>
      <c r="H4" s="26"/>
      <c r="I4" s="26"/>
      <c r="J4" s="26"/>
      <c r="K4" s="27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8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</row>
    <row r="5" spans="1:109" s="30" customFormat="1" ht="25.5" customHeight="1" x14ac:dyDescent="0.25">
      <c r="A5" s="23"/>
      <c r="B5" s="63" t="s">
        <v>26</v>
      </c>
      <c r="C5" s="127"/>
      <c r="D5" s="128"/>
      <c r="E5" s="129"/>
      <c r="F5" s="24"/>
      <c r="G5" s="25"/>
      <c r="H5" s="26"/>
      <c r="I5" s="26"/>
      <c r="J5" s="26"/>
      <c r="K5" s="27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8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</row>
    <row r="6" spans="1:109" s="30" customFormat="1" ht="25.5" customHeight="1" x14ac:dyDescent="0.25">
      <c r="A6" s="23"/>
      <c r="B6" s="63" t="s">
        <v>27</v>
      </c>
      <c r="C6" s="134"/>
      <c r="D6" s="135"/>
      <c r="E6" s="136"/>
      <c r="F6" s="33"/>
      <c r="G6" s="25"/>
      <c r="H6" s="26"/>
      <c r="I6" s="26"/>
      <c r="J6" s="26"/>
      <c r="K6" s="27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8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</row>
    <row r="7" spans="1:109" s="30" customFormat="1" ht="25.5" customHeight="1" x14ac:dyDescent="0.25">
      <c r="A7" s="23"/>
      <c r="B7" s="64" t="s">
        <v>28</v>
      </c>
      <c r="C7" s="137"/>
      <c r="D7" s="138"/>
      <c r="E7" s="139"/>
      <c r="F7" s="24"/>
      <c r="G7" s="25"/>
      <c r="H7" s="26"/>
      <c r="I7" s="26"/>
      <c r="J7" s="26"/>
      <c r="K7" s="27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8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</row>
    <row r="8" spans="1:109" s="30" customFormat="1" ht="11.45" customHeight="1" x14ac:dyDescent="0.25">
      <c r="A8" s="23"/>
      <c r="B8" s="123"/>
      <c r="C8" s="124"/>
      <c r="D8" s="125"/>
      <c r="E8" s="126"/>
      <c r="F8" s="33"/>
      <c r="G8" s="25"/>
      <c r="H8" s="26"/>
      <c r="I8" s="26"/>
      <c r="J8" s="26"/>
      <c r="K8" s="27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8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</row>
    <row r="9" spans="1:109" s="30" customFormat="1" ht="27.75" customHeight="1" x14ac:dyDescent="0.25">
      <c r="A9" s="23"/>
      <c r="B9" s="63" t="s">
        <v>43</v>
      </c>
      <c r="C9" s="85" t="s">
        <v>53</v>
      </c>
      <c r="D9" s="63" t="s">
        <v>42</v>
      </c>
      <c r="E9" s="86" t="s">
        <v>54</v>
      </c>
      <c r="F9" s="24"/>
      <c r="G9" s="25"/>
      <c r="H9" s="26"/>
      <c r="I9" s="26"/>
      <c r="J9" s="26"/>
      <c r="K9" s="27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8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</row>
    <row r="10" spans="1:109" s="30" customFormat="1" ht="27.75" customHeight="1" x14ac:dyDescent="0.25">
      <c r="A10" s="23"/>
      <c r="B10" s="63" t="s">
        <v>29</v>
      </c>
      <c r="C10" s="110" t="s">
        <v>45</v>
      </c>
      <c r="D10" s="63"/>
      <c r="E10" s="115"/>
      <c r="F10" s="24"/>
      <c r="G10" s="25"/>
      <c r="H10" s="26"/>
      <c r="I10" s="26"/>
      <c r="J10" s="26"/>
      <c r="K10" s="27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8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</row>
    <row r="11" spans="1:109" s="30" customFormat="1" ht="27.75" customHeight="1" x14ac:dyDescent="0.25">
      <c r="A11" s="23"/>
      <c r="B11" s="63" t="s">
        <v>49</v>
      </c>
      <c r="C11" s="112">
        <v>46569</v>
      </c>
      <c r="D11" s="111"/>
      <c r="E11" s="111"/>
      <c r="F11" s="24"/>
      <c r="G11" s="25"/>
      <c r="H11" s="26"/>
      <c r="I11" s="26"/>
      <c r="J11" s="26"/>
      <c r="K11" s="27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8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</row>
    <row r="12" spans="1:109" s="30" customFormat="1" ht="9" customHeight="1" x14ac:dyDescent="0.25">
      <c r="A12" s="23"/>
      <c r="B12" s="34"/>
      <c r="C12" s="35"/>
      <c r="D12" s="36"/>
      <c r="E12" s="24"/>
      <c r="F12" s="24"/>
      <c r="G12" s="25"/>
      <c r="H12" s="26"/>
      <c r="I12" s="26"/>
      <c r="J12" s="26"/>
      <c r="K12" s="27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8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</row>
    <row r="13" spans="1:109" s="13" customFormat="1" ht="10.9" customHeight="1" x14ac:dyDescent="0.25">
      <c r="A13" s="5"/>
      <c r="B13" s="6"/>
      <c r="C13" s="6"/>
      <c r="D13" s="6"/>
      <c r="E13" s="6"/>
      <c r="F13" s="7"/>
      <c r="G13" s="8"/>
      <c r="H13" s="9"/>
      <c r="I13" s="9"/>
      <c r="J13" s="9"/>
      <c r="K13" s="10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11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</row>
    <row r="14" spans="1:109" s="30" customFormat="1" ht="27.75" customHeight="1" thickBot="1" x14ac:dyDescent="0.3">
      <c r="A14" s="23"/>
      <c r="B14" s="117" t="s">
        <v>51</v>
      </c>
      <c r="C14" s="118"/>
      <c r="D14" s="118"/>
      <c r="E14" s="119"/>
      <c r="F14" s="31"/>
      <c r="G14" s="25"/>
      <c r="H14" s="26"/>
      <c r="I14" s="26"/>
      <c r="J14" s="26"/>
      <c r="K14" s="27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8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</row>
    <row r="15" spans="1:109" s="19" customFormat="1" ht="62.25" customHeight="1" x14ac:dyDescent="0.25">
      <c r="A15" s="21"/>
      <c r="B15" s="120" t="s">
        <v>68</v>
      </c>
      <c r="C15" s="121"/>
      <c r="D15" s="121"/>
      <c r="E15" s="122"/>
      <c r="F15" s="15"/>
      <c r="G15" s="22"/>
      <c r="H15" s="9"/>
      <c r="I15" s="17"/>
      <c r="J15" s="9"/>
      <c r="K15" s="18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11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</row>
    <row r="16" spans="1:109" s="19" customFormat="1" ht="24" customHeight="1" x14ac:dyDescent="0.25">
      <c r="A16" s="188"/>
      <c r="B16" s="189" t="s">
        <v>70</v>
      </c>
      <c r="C16" s="113"/>
      <c r="D16" s="113"/>
      <c r="E16" s="114"/>
      <c r="F16" s="15"/>
      <c r="G16" s="22"/>
      <c r="H16" s="9"/>
      <c r="I16" s="17"/>
      <c r="J16" s="9"/>
      <c r="K16" s="18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11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</row>
    <row r="17" spans="1:109" s="19" customFormat="1" ht="30.75" customHeight="1" x14ac:dyDescent="0.25">
      <c r="A17" s="14"/>
      <c r="B17" s="142" t="s">
        <v>32</v>
      </c>
      <c r="C17" s="143"/>
      <c r="D17" s="144"/>
      <c r="E17" s="82" t="s">
        <v>69</v>
      </c>
      <c r="F17" s="15">
        <f t="shared" ref="F17:F23" si="0">IF(E17="Yes",1,0)</f>
        <v>0</v>
      </c>
      <c r="G17" s="16"/>
      <c r="H17" s="9"/>
      <c r="I17" s="17"/>
      <c r="J17" s="9"/>
      <c r="K17" s="18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11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</row>
    <row r="18" spans="1:109" s="19" customFormat="1" ht="25.5" customHeight="1" x14ac:dyDescent="0.25">
      <c r="A18" s="14"/>
      <c r="B18" s="142" t="s">
        <v>33</v>
      </c>
      <c r="C18" s="143"/>
      <c r="D18" s="144"/>
      <c r="E18" s="82" t="s">
        <v>69</v>
      </c>
      <c r="F18" s="15">
        <f t="shared" si="0"/>
        <v>0</v>
      </c>
      <c r="G18" s="16"/>
      <c r="H18" s="9"/>
      <c r="I18" s="17"/>
      <c r="J18" s="9"/>
      <c r="K18" s="18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11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</row>
    <row r="19" spans="1:109" s="19" customFormat="1" ht="25.5" customHeight="1" x14ac:dyDescent="0.25">
      <c r="A19" s="14"/>
      <c r="B19" s="142" t="s">
        <v>34</v>
      </c>
      <c r="C19" s="143"/>
      <c r="D19" s="144"/>
      <c r="E19" s="82" t="s">
        <v>69</v>
      </c>
      <c r="F19" s="15">
        <f t="shared" si="0"/>
        <v>0</v>
      </c>
      <c r="G19" s="16"/>
      <c r="H19" s="9"/>
      <c r="I19" s="17"/>
      <c r="J19" s="9"/>
      <c r="K19" s="18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11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</row>
    <row r="20" spans="1:109" s="19" customFormat="1" ht="25.5" customHeight="1" x14ac:dyDescent="0.25">
      <c r="A20" s="14"/>
      <c r="B20" s="142" t="s">
        <v>35</v>
      </c>
      <c r="C20" s="143"/>
      <c r="D20" s="144"/>
      <c r="E20" s="82" t="s">
        <v>69</v>
      </c>
      <c r="F20" s="15">
        <f t="shared" si="0"/>
        <v>0</v>
      </c>
      <c r="G20" s="16"/>
      <c r="H20" s="9"/>
      <c r="I20" s="17"/>
      <c r="J20" s="9"/>
      <c r="K20" s="18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11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</row>
    <row r="21" spans="1:109" s="19" customFormat="1" ht="38.25" customHeight="1" x14ac:dyDescent="0.25">
      <c r="A21" s="14"/>
      <c r="B21" s="142" t="s">
        <v>36</v>
      </c>
      <c r="C21" s="143"/>
      <c r="D21" s="144"/>
      <c r="E21" s="82" t="s">
        <v>69</v>
      </c>
      <c r="F21" s="15">
        <f t="shared" si="0"/>
        <v>0</v>
      </c>
      <c r="G21" s="16"/>
      <c r="H21" s="9"/>
      <c r="I21" s="17"/>
      <c r="J21" s="9"/>
      <c r="K21" s="18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11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</row>
    <row r="22" spans="1:109" s="19" customFormat="1" ht="34.5" customHeight="1" x14ac:dyDescent="0.25">
      <c r="A22" s="14"/>
      <c r="B22" s="142" t="s">
        <v>37</v>
      </c>
      <c r="C22" s="143"/>
      <c r="D22" s="144"/>
      <c r="E22" s="82" t="s">
        <v>69</v>
      </c>
      <c r="F22" s="15">
        <f t="shared" si="0"/>
        <v>0</v>
      </c>
      <c r="G22" s="16"/>
      <c r="H22" s="9"/>
      <c r="I22" s="17"/>
      <c r="J22" s="9"/>
      <c r="K22" s="18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11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</row>
    <row r="23" spans="1:109" s="19" customFormat="1" ht="44.25" customHeight="1" x14ac:dyDescent="0.25">
      <c r="A23" s="14"/>
      <c r="B23" s="142" t="s">
        <v>38</v>
      </c>
      <c r="C23" s="143"/>
      <c r="D23" s="144"/>
      <c r="E23" s="82" t="s">
        <v>69</v>
      </c>
      <c r="F23" s="15">
        <f t="shared" si="0"/>
        <v>0</v>
      </c>
      <c r="G23" s="16"/>
      <c r="H23" s="9"/>
      <c r="I23" s="17"/>
      <c r="J23" s="9"/>
      <c r="K23" s="18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11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</row>
    <row r="24" spans="1:109" s="19" customFormat="1" ht="28.5" customHeight="1" x14ac:dyDescent="0.25">
      <c r="A24" s="14"/>
      <c r="B24" s="145"/>
      <c r="C24" s="146"/>
      <c r="D24" s="147"/>
      <c r="E24" s="83" t="str">
        <f>IF(F24=0,"HUD Audit Threshold Met","Must provide explanation to submit.")</f>
        <v>HUD Audit Threshold Met</v>
      </c>
      <c r="F24" s="15">
        <f>SUM(F17:G23)</f>
        <v>0</v>
      </c>
      <c r="G24" s="16"/>
      <c r="H24" s="9"/>
      <c r="I24" s="17"/>
      <c r="J24" s="9"/>
      <c r="K24" s="18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11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</row>
    <row r="25" spans="1:109" s="30" customFormat="1" ht="57.75" customHeight="1" x14ac:dyDescent="0.25">
      <c r="A25" s="23"/>
      <c r="B25" s="148"/>
      <c r="C25" s="149"/>
      <c r="D25" s="36"/>
      <c r="E25" s="24"/>
      <c r="F25" s="24"/>
      <c r="G25" s="25"/>
      <c r="H25" s="26"/>
      <c r="I25" s="26"/>
      <c r="J25" s="26"/>
      <c r="K25" s="27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8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</row>
    <row r="26" spans="1:109" s="19" customFormat="1" ht="52.5" customHeight="1" x14ac:dyDescent="0.25">
      <c r="A26" s="14"/>
      <c r="B26" s="150" t="s">
        <v>39</v>
      </c>
      <c r="C26" s="151"/>
      <c r="D26" s="65" t="s">
        <v>40</v>
      </c>
      <c r="E26" s="37"/>
      <c r="F26" s="31"/>
      <c r="G26" s="8"/>
      <c r="H26" s="9"/>
      <c r="I26" s="9"/>
      <c r="J26" s="9"/>
      <c r="K26" s="38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11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</row>
    <row r="27" spans="1:109" s="19" customFormat="1" ht="37.9" customHeight="1" x14ac:dyDescent="0.25">
      <c r="A27" s="14"/>
      <c r="B27" s="140" t="s">
        <v>41</v>
      </c>
      <c r="C27" s="141"/>
      <c r="D27" s="39" t="s">
        <v>40</v>
      </c>
      <c r="E27" s="40"/>
      <c r="F27" s="31"/>
      <c r="G27" s="8"/>
      <c r="H27" s="9"/>
      <c r="I27" s="9"/>
      <c r="J27" s="9"/>
      <c r="K27" s="38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11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</row>
    <row r="28" spans="1:109" s="30" customFormat="1" ht="9" customHeight="1" x14ac:dyDescent="0.25">
      <c r="A28" s="23"/>
      <c r="B28" s="41"/>
      <c r="C28" s="42"/>
      <c r="D28" s="42"/>
      <c r="E28" s="43"/>
      <c r="F28" s="37"/>
      <c r="G28" s="25"/>
      <c r="H28" s="26"/>
      <c r="I28" s="26"/>
      <c r="J28" s="26"/>
      <c r="K28" s="27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8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</row>
  </sheetData>
  <sheetProtection algorithmName="SHA-512" hashValue="Iqq7aVaxQBhbF4gZlXGS40BA4Aow+O4rgvdfcUneZvG4NhA7AX9+VeCATnxBI1sqC2b1Y5Wdabr0LIhqrL+j4A==" saltValue="dIO/3WlUiu3iaCp9jiLXKw==" spinCount="100000" sheet="1" objects="1" scenarios="1"/>
  <mergeCells count="20">
    <mergeCell ref="B27:C27"/>
    <mergeCell ref="B17:D17"/>
    <mergeCell ref="B18:D18"/>
    <mergeCell ref="B19:D19"/>
    <mergeCell ref="B20:D20"/>
    <mergeCell ref="B21:D21"/>
    <mergeCell ref="B22:D22"/>
    <mergeCell ref="B23:D23"/>
    <mergeCell ref="B24:D24"/>
    <mergeCell ref="B25:C25"/>
    <mergeCell ref="B26:C26"/>
    <mergeCell ref="B14:E14"/>
    <mergeCell ref="B15:E15"/>
    <mergeCell ref="B8:E8"/>
    <mergeCell ref="C4:E4"/>
    <mergeCell ref="B1:E1"/>
    <mergeCell ref="B2:E2"/>
    <mergeCell ref="C5:E5"/>
    <mergeCell ref="C6:E6"/>
    <mergeCell ref="C7:E7"/>
  </mergeCells>
  <dataValidations count="2">
    <dataValidation type="list" allowBlank="1" showInputMessage="1" showErrorMessage="1" sqref="E17:E23" xr:uid="{1884CB2A-11E3-4BD1-88B9-2FE704529500}">
      <formula1>"Yes, No"</formula1>
    </dataValidation>
    <dataValidation type="list" allowBlank="1" showInputMessage="1" showErrorMessage="1" sqref="C10" xr:uid="{2F3E70A7-D1F7-41C4-92FD-303880870706}">
      <formula1>"PSH,RRH"</formula1>
    </dataValidation>
  </dataValidations>
  <pageMargins left="0.5" right="0.5" top="1" bottom="1" header="0.5" footer="0.5"/>
  <pageSetup scale="58" orientation="landscape" r:id="rId1"/>
  <rowBreaks count="1" manualBreakCount="1">
    <brk id="13" max="16383" man="1"/>
  </rowBreaks>
  <ignoredErrors>
    <ignoredError sqref="F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3"/>
  <sheetViews>
    <sheetView topLeftCell="B1" zoomScaleNormal="100" workbookViewId="0">
      <pane ySplit="8" topLeftCell="A9" activePane="bottomLeft" state="frozen"/>
      <selection pane="bottomLeft" activeCell="C5" sqref="C5:F5"/>
    </sheetView>
  </sheetViews>
  <sheetFormatPr defaultRowHeight="18.75" x14ac:dyDescent="0.3"/>
  <cols>
    <col min="1" max="1" width="22.5703125" style="1" hidden="1" customWidth="1"/>
    <col min="2" max="2" width="28.28515625" style="1" customWidth="1"/>
    <col min="3" max="4" width="10.42578125" style="1" customWidth="1"/>
    <col min="5" max="5" width="12.7109375" style="1" customWidth="1"/>
    <col min="6" max="6" width="11.28515625" style="1" customWidth="1"/>
    <col min="7" max="7" width="11.7109375" style="1" customWidth="1"/>
    <col min="8" max="8" width="10.7109375" style="1" customWidth="1"/>
    <col min="9" max="9" width="11.85546875" style="1" customWidth="1"/>
    <col min="10" max="10" width="14.28515625" style="45" customWidth="1"/>
    <col min="11" max="16384" width="9.140625" style="1"/>
  </cols>
  <sheetData>
    <row r="1" spans="1:14" x14ac:dyDescent="0.3">
      <c r="C1" s="152"/>
      <c r="D1" s="152"/>
      <c r="E1" s="152"/>
      <c r="F1" s="152"/>
      <c r="G1" s="152"/>
    </row>
    <row r="2" spans="1:14" s="44" customFormat="1" ht="21.75" customHeight="1" x14ac:dyDescent="0.25">
      <c r="B2" s="59" t="s">
        <v>30</v>
      </c>
      <c r="C2" s="157" t="str">
        <f>'Renewal Cover Sheet'!C3</f>
        <v>Enter agency name here.</v>
      </c>
      <c r="D2" s="158"/>
      <c r="E2" s="158"/>
      <c r="F2" s="158"/>
      <c r="G2" s="53"/>
      <c r="I2" s="163" t="s">
        <v>66</v>
      </c>
      <c r="J2" s="164"/>
      <c r="K2" s="78"/>
      <c r="L2" s="79" t="s">
        <v>55</v>
      </c>
      <c r="M2" s="78"/>
      <c r="N2" s="78"/>
    </row>
    <row r="3" spans="1:14" s="44" customFormat="1" ht="21.75" customHeight="1" x14ac:dyDescent="0.25">
      <c r="B3" s="51" t="s">
        <v>31</v>
      </c>
      <c r="C3" s="158" t="str">
        <f>'Renewal Cover Sheet'!C9</f>
        <v xml:space="preserve">Enter CoC Project Name </v>
      </c>
      <c r="D3" s="158"/>
      <c r="E3" s="158"/>
      <c r="F3" s="158"/>
      <c r="G3" s="54"/>
      <c r="I3" s="165"/>
      <c r="J3" s="166"/>
      <c r="K3" s="78"/>
      <c r="L3" s="79" t="s">
        <v>55</v>
      </c>
      <c r="M3" s="78"/>
      <c r="N3" s="78"/>
    </row>
    <row r="4" spans="1:14" s="44" customFormat="1" ht="21.75" customHeight="1" x14ac:dyDescent="0.25">
      <c r="B4" s="51" t="s">
        <v>29</v>
      </c>
      <c r="C4" s="87" t="str" cm="1">
        <f t="array" ref="C4">'Renewal Cover Sheet'!C10:C10</f>
        <v>PSH</v>
      </c>
      <c r="D4" s="77"/>
      <c r="E4" s="77"/>
      <c r="F4" s="77"/>
      <c r="J4" s="68"/>
      <c r="K4" s="78"/>
      <c r="L4" s="79" t="s">
        <v>55</v>
      </c>
      <c r="M4" s="78"/>
      <c r="N4" s="78"/>
    </row>
    <row r="5" spans="1:14" s="44" customFormat="1" ht="21.75" customHeight="1" x14ac:dyDescent="0.25">
      <c r="B5" s="51" t="s">
        <v>44</v>
      </c>
      <c r="C5" s="153" t="str">
        <f>'Renewal Cover Sheet'!E24</f>
        <v>HUD Audit Threshold Met</v>
      </c>
      <c r="D5" s="154"/>
      <c r="E5" s="154"/>
      <c r="F5" s="155"/>
      <c r="J5" s="68"/>
      <c r="K5" s="78"/>
      <c r="L5" s="79" t="s">
        <v>55</v>
      </c>
      <c r="M5" s="78"/>
      <c r="N5" s="78"/>
    </row>
    <row r="6" spans="1:14" s="20" customFormat="1" ht="15.75" x14ac:dyDescent="0.25">
      <c r="J6" s="55"/>
      <c r="K6" s="80"/>
      <c r="L6" s="80"/>
      <c r="M6" s="80"/>
      <c r="N6" s="80"/>
    </row>
    <row r="7" spans="1:14" s="68" customFormat="1" ht="31.5" x14ac:dyDescent="0.25">
      <c r="A7" s="91" t="s">
        <v>48</v>
      </c>
      <c r="B7" s="69" t="s">
        <v>0</v>
      </c>
      <c r="C7" s="69" t="s">
        <v>22</v>
      </c>
      <c r="D7" s="69" t="s">
        <v>23</v>
      </c>
      <c r="E7" s="69" t="s">
        <v>10</v>
      </c>
      <c r="F7" s="69" t="s">
        <v>1</v>
      </c>
      <c r="G7" s="69" t="s">
        <v>2</v>
      </c>
      <c r="H7" s="69" t="s">
        <v>3</v>
      </c>
      <c r="I7" s="69" t="s">
        <v>4</v>
      </c>
      <c r="J7" s="69" t="s">
        <v>11</v>
      </c>
      <c r="K7" s="92"/>
      <c r="L7" s="92"/>
      <c r="M7" s="92"/>
      <c r="N7" s="92"/>
    </row>
    <row r="8" spans="1:14" s="58" customFormat="1" ht="23.25" customHeight="1" thickBot="1" x14ac:dyDescent="0.3">
      <c r="A8" s="56" t="e">
        <f>#REF!</f>
        <v>#REF!</v>
      </c>
      <c r="B8" s="57"/>
      <c r="C8" s="57"/>
      <c r="D8" s="57"/>
      <c r="E8" s="57"/>
      <c r="F8" s="57"/>
      <c r="G8" s="57"/>
      <c r="H8" s="57"/>
      <c r="I8" s="57"/>
      <c r="J8" s="57"/>
      <c r="K8" s="81"/>
      <c r="L8" s="81"/>
      <c r="M8" s="81"/>
      <c r="N8" s="81"/>
    </row>
    <row r="9" spans="1:14" s="44" customFormat="1" ht="24" customHeight="1" thickTop="1" thickBot="1" x14ac:dyDescent="0.3">
      <c r="A9" s="66"/>
      <c r="B9" s="75" t="s">
        <v>5</v>
      </c>
      <c r="C9" s="88">
        <v>0.75</v>
      </c>
      <c r="D9" s="88">
        <v>0.8</v>
      </c>
      <c r="E9" s="76">
        <f>(C9*0.4)+(D9*0.6)</f>
        <v>0.78</v>
      </c>
      <c r="F9" s="73">
        <f>IF($C$4="PSH",0.9,0.85)</f>
        <v>0.9</v>
      </c>
      <c r="G9" s="73">
        <f>IF(F9=0,0,MIN(E9/F9,1)*1)</f>
        <v>0.8666666666666667</v>
      </c>
      <c r="H9" s="74">
        <v>0.2</v>
      </c>
      <c r="I9" s="73">
        <f>G9*H9</f>
        <v>0.17333333333333334</v>
      </c>
      <c r="J9" s="70" t="str">
        <f>IF(OR(C9="",D9=""),"",IF(D9&gt;C9,"Improving",IF(D9&lt;C9,"Declining","Stable")))</f>
        <v>Improving</v>
      </c>
      <c r="K9" s="159" t="s">
        <v>58</v>
      </c>
      <c r="L9" s="160"/>
      <c r="M9" s="160"/>
      <c r="N9" s="160"/>
    </row>
    <row r="10" spans="1:14" s="44" customFormat="1" ht="24" customHeight="1" thickTop="1" thickBot="1" x14ac:dyDescent="0.3">
      <c r="A10" s="66"/>
      <c r="B10" s="75" t="s">
        <v>6</v>
      </c>
      <c r="C10" s="89">
        <v>0.8</v>
      </c>
      <c r="D10" s="89">
        <v>0.8</v>
      </c>
      <c r="E10" s="76">
        <f>(C10*0.4)+(D10*0.6)</f>
        <v>0.8</v>
      </c>
      <c r="F10" s="73">
        <f>IF($C$4="PSH",0.9,0.85)</f>
        <v>0.9</v>
      </c>
      <c r="G10" s="73">
        <f>IF(F10=0,0,MIN(E10/F10,1)*1)</f>
        <v>0.88888888888888895</v>
      </c>
      <c r="H10" s="74">
        <v>0.3</v>
      </c>
      <c r="I10" s="73">
        <f>G10*H10</f>
        <v>0.26666666666666666</v>
      </c>
      <c r="J10" s="70" t="str">
        <f>IF(OR(C10="",D10=""),"",IF(D10&gt;C10,"Improving",IF(D10&lt;C10,"Declining","Stable")))</f>
        <v>Stable</v>
      </c>
      <c r="K10" s="159" t="s">
        <v>58</v>
      </c>
      <c r="L10" s="160"/>
      <c r="M10" s="160"/>
      <c r="N10" s="160"/>
    </row>
    <row r="11" spans="1:14" s="44" customFormat="1" ht="24" customHeight="1" thickTop="1" thickBot="1" x14ac:dyDescent="0.3">
      <c r="A11" s="66"/>
      <c r="B11" s="75" t="s">
        <v>7</v>
      </c>
      <c r="C11" s="90">
        <v>0.25</v>
      </c>
      <c r="D11" s="90">
        <v>0.5</v>
      </c>
      <c r="E11" s="76">
        <f>(C11*0.4)+(D11*0.6)</f>
        <v>0.4</v>
      </c>
      <c r="F11" s="73">
        <f>IF($C$4="PSH",0.2,0.53)</f>
        <v>0.2</v>
      </c>
      <c r="G11" s="73">
        <f>IF(F11=0,0,MIN(E11/F11,1)*1)</f>
        <v>1</v>
      </c>
      <c r="H11" s="74">
        <v>0.15</v>
      </c>
      <c r="I11" s="73">
        <f>G11*H11</f>
        <v>0.15</v>
      </c>
      <c r="J11" s="70" t="str">
        <f>IF(OR(C11="",D11=""),"",IF(D11&gt;C11,"Improving",IF(D11&lt;C11,"Declining","Stable")))</f>
        <v>Improving</v>
      </c>
      <c r="K11" s="159" t="s">
        <v>58</v>
      </c>
      <c r="L11" s="160"/>
      <c r="M11" s="160"/>
      <c r="N11" s="160"/>
    </row>
    <row r="12" spans="1:14" s="44" customFormat="1" ht="24" customHeight="1" thickTop="1" thickBot="1" x14ac:dyDescent="0.3">
      <c r="A12" s="66"/>
      <c r="B12" s="75" t="s">
        <v>8</v>
      </c>
      <c r="C12" s="89">
        <v>0.25</v>
      </c>
      <c r="D12" s="89">
        <v>0.5</v>
      </c>
      <c r="E12" s="76">
        <f>(C12*0.4)+(D12*0.6)</f>
        <v>0.4</v>
      </c>
      <c r="F12" s="73">
        <f>IF($C$4="PSH",0.2,0.53)</f>
        <v>0.2</v>
      </c>
      <c r="G12" s="73">
        <f>IF(F12=0,0,MIN(E12/F12,1)*1)</f>
        <v>1</v>
      </c>
      <c r="H12" s="74">
        <v>0.15</v>
      </c>
      <c r="I12" s="73">
        <f>G12*H12</f>
        <v>0.15</v>
      </c>
      <c r="J12" s="70" t="str">
        <f>IF(OR(C12="",D12=""),"",IF(D12&gt;C12,"Improving",IF(D12&lt;C12,"Declining","Stable")))</f>
        <v>Improving</v>
      </c>
      <c r="K12" s="159" t="s">
        <v>58</v>
      </c>
      <c r="L12" s="160"/>
      <c r="M12" s="160"/>
      <c r="N12" s="160"/>
    </row>
    <row r="13" spans="1:14" s="44" customFormat="1" ht="24" customHeight="1" thickTop="1" thickBot="1" x14ac:dyDescent="0.3">
      <c r="A13" s="66"/>
      <c r="B13" s="75" t="s">
        <v>9</v>
      </c>
      <c r="C13" s="90">
        <v>0.89</v>
      </c>
      <c r="D13" s="90">
        <v>0.9</v>
      </c>
      <c r="E13" s="76">
        <f>(C13*0.4)+(D13*0.6)</f>
        <v>0.89600000000000013</v>
      </c>
      <c r="F13" s="73">
        <f>1</f>
        <v>1</v>
      </c>
      <c r="G13" s="73">
        <f>IF(F13=0,0,MIN(E13/F13,1)*1)</f>
        <v>0.89600000000000013</v>
      </c>
      <c r="H13" s="74">
        <v>0.2</v>
      </c>
      <c r="I13" s="73">
        <f>G13*H13</f>
        <v>0.17920000000000003</v>
      </c>
      <c r="J13" s="70" t="str">
        <f>IF(OR(C13="",D13=""),"",IF(D13&gt;C13,"Improving",IF(D13&lt;C13,"Declining","Stable")))</f>
        <v>Improving</v>
      </c>
      <c r="K13" s="159" t="s">
        <v>58</v>
      </c>
      <c r="L13" s="160"/>
      <c r="M13" s="160"/>
      <c r="N13" s="160"/>
    </row>
    <row r="14" spans="1:14" s="44" customFormat="1" ht="16.5" thickTop="1" x14ac:dyDescent="0.25">
      <c r="A14" s="66"/>
      <c r="B14" s="66"/>
      <c r="C14" s="66"/>
      <c r="D14" s="66"/>
      <c r="E14" s="66"/>
      <c r="F14" s="66"/>
      <c r="G14" s="66"/>
      <c r="H14" s="66"/>
      <c r="I14" s="66"/>
      <c r="J14" s="71"/>
      <c r="K14" s="78"/>
      <c r="L14" s="78"/>
      <c r="M14" s="78"/>
      <c r="N14" s="78"/>
    </row>
    <row r="15" spans="1:14" s="44" customFormat="1" ht="30" customHeight="1" x14ac:dyDescent="0.25">
      <c r="A15" s="66"/>
      <c r="B15" s="66"/>
      <c r="C15" s="66"/>
      <c r="D15" s="66"/>
      <c r="E15" s="66"/>
      <c r="F15" s="66"/>
      <c r="G15" s="106" t="s">
        <v>59</v>
      </c>
      <c r="H15" s="107"/>
      <c r="I15" s="108"/>
      <c r="J15" s="109">
        <f>SUM(I9:I13)*100</f>
        <v>91.92</v>
      </c>
      <c r="K15" s="160" t="s">
        <v>57</v>
      </c>
      <c r="L15" s="160"/>
      <c r="M15" s="160"/>
      <c r="N15" s="78"/>
    </row>
    <row r="16" spans="1:14" s="44" customFormat="1" ht="34.5" customHeight="1" x14ac:dyDescent="0.25">
      <c r="A16" s="66"/>
      <c r="B16" s="66"/>
      <c r="C16" s="66"/>
      <c r="D16" s="66"/>
      <c r="E16" s="66"/>
      <c r="F16" s="66"/>
      <c r="G16" s="161" t="s">
        <v>60</v>
      </c>
      <c r="H16" s="162"/>
      <c r="I16" s="162"/>
      <c r="J16" s="95">
        <f>J15*0.7</f>
        <v>64.343999999999994</v>
      </c>
      <c r="K16" s="160" t="s">
        <v>57</v>
      </c>
      <c r="L16" s="160"/>
      <c r="M16" s="160"/>
      <c r="N16" s="78"/>
    </row>
    <row r="17" spans="1:11" s="20" customFormat="1" ht="15.75" x14ac:dyDescent="0.25">
      <c r="A17" s="48"/>
      <c r="B17" s="48"/>
      <c r="C17" s="48"/>
      <c r="D17" s="48"/>
      <c r="E17" s="48"/>
      <c r="F17" s="48"/>
      <c r="G17" s="48"/>
      <c r="H17" s="48"/>
      <c r="I17" s="48"/>
      <c r="J17" s="72"/>
    </row>
    <row r="18" spans="1:11" s="20" customFormat="1" ht="15.75" x14ac:dyDescent="0.25">
      <c r="J18" s="55"/>
    </row>
    <row r="19" spans="1:11" s="44" customFormat="1" ht="27.75" customHeight="1" x14ac:dyDescent="0.25">
      <c r="B19" s="67" t="s">
        <v>12</v>
      </c>
      <c r="C19" s="66"/>
      <c r="D19" s="66"/>
      <c r="E19" s="66"/>
      <c r="F19" s="66"/>
      <c r="G19" s="66"/>
      <c r="H19" s="66"/>
      <c r="I19" s="66"/>
      <c r="J19" s="71"/>
    </row>
    <row r="20" spans="1:11" s="44" customFormat="1" ht="15.75" x14ac:dyDescent="0.25">
      <c r="B20" s="156" t="s">
        <v>13</v>
      </c>
      <c r="C20" s="156"/>
      <c r="D20" s="156"/>
      <c r="E20" s="156"/>
      <c r="F20" s="156"/>
      <c r="G20" s="156"/>
      <c r="H20" s="156"/>
      <c r="I20" s="156"/>
      <c r="J20" s="156"/>
      <c r="K20" s="156"/>
    </row>
    <row r="21" spans="1:11" s="44" customFormat="1" ht="15.75" x14ac:dyDescent="0.25">
      <c r="B21" s="156" t="s">
        <v>14</v>
      </c>
      <c r="C21" s="156"/>
      <c r="D21" s="156"/>
      <c r="E21" s="156"/>
      <c r="F21" s="156"/>
      <c r="G21" s="156"/>
      <c r="H21" s="156"/>
      <c r="I21" s="156"/>
      <c r="J21" s="156"/>
      <c r="K21" s="156"/>
    </row>
    <row r="22" spans="1:11" ht="17.25" customHeight="1" x14ac:dyDescent="0.3">
      <c r="B22" s="93" t="s">
        <v>61</v>
      </c>
      <c r="C22" s="93"/>
      <c r="D22" s="93"/>
      <c r="E22" s="93"/>
      <c r="F22" s="93"/>
      <c r="G22" s="93"/>
      <c r="H22" s="93"/>
      <c r="I22" s="93"/>
      <c r="J22" s="94"/>
      <c r="K22" s="93"/>
    </row>
    <row r="23" spans="1:11" ht="17.25" customHeight="1" x14ac:dyDescent="0.3">
      <c r="B23" s="93" t="s">
        <v>62</v>
      </c>
      <c r="C23" s="93"/>
      <c r="D23" s="93"/>
      <c r="E23" s="93"/>
      <c r="F23" s="93"/>
      <c r="G23" s="93"/>
      <c r="H23" s="93"/>
      <c r="I23" s="93"/>
      <c r="J23" s="94"/>
      <c r="K23" s="93"/>
    </row>
  </sheetData>
  <sheetProtection algorithmName="SHA-512" hashValue="y0d8tDEf2ZFV9itaTZ5bcCnRp3xGVzZFbNIY8+f40bL3tqZUqlcPevMfBrQo/PmD7LQKsX9c6M70esWWpvpnvw==" saltValue="gO10UEfGZABtUSu5ya4ROQ==" spinCount="100000" sheet="1" objects="1" scenarios="1"/>
  <mergeCells count="15">
    <mergeCell ref="C1:G1"/>
    <mergeCell ref="C5:F5"/>
    <mergeCell ref="B20:K20"/>
    <mergeCell ref="B21:K21"/>
    <mergeCell ref="C2:F2"/>
    <mergeCell ref="C3:F3"/>
    <mergeCell ref="K9:N9"/>
    <mergeCell ref="K10:N10"/>
    <mergeCell ref="K11:N11"/>
    <mergeCell ref="K12:N12"/>
    <mergeCell ref="K13:N13"/>
    <mergeCell ref="K15:M15"/>
    <mergeCell ref="K16:M16"/>
    <mergeCell ref="G16:I16"/>
    <mergeCell ref="I2:J3"/>
  </mergeCells>
  <pageMargins left="0.5" right="0.5" top="1" bottom="1" header="0.5" footer="0.5"/>
  <pageSetup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23"/>
  <sheetViews>
    <sheetView topLeftCell="B1" zoomScaleNormal="100" workbookViewId="0">
      <pane ySplit="14" topLeftCell="A15" activePane="bottomLeft" state="frozen"/>
      <selection pane="bottomLeft" activeCell="C16" sqref="C16:C20"/>
    </sheetView>
  </sheetViews>
  <sheetFormatPr defaultColWidth="21.140625" defaultRowHeight="18.75" x14ac:dyDescent="0.3"/>
  <cols>
    <col min="1" max="1" width="0" style="1" hidden="1" customWidth="1"/>
    <col min="2" max="2" width="42.85546875" style="1" customWidth="1"/>
    <col min="3" max="3" width="24.140625" style="1" customWidth="1"/>
    <col min="4" max="4" width="23.7109375" style="1" customWidth="1"/>
    <col min="5" max="5" width="17.85546875" style="1" customWidth="1"/>
    <col min="6" max="6" width="18.42578125" style="1" customWidth="1"/>
    <col min="7" max="16384" width="21.140625" style="1"/>
  </cols>
  <sheetData>
    <row r="1" spans="2:6" ht="28.5" customHeight="1" x14ac:dyDescent="0.3">
      <c r="B1" s="167" t="s">
        <v>15</v>
      </c>
      <c r="C1" s="168"/>
      <c r="D1" s="168"/>
      <c r="E1" s="168"/>
      <c r="F1" s="169"/>
    </row>
    <row r="2" spans="2:6" x14ac:dyDescent="0.3">
      <c r="B2" s="2"/>
      <c r="C2" s="173" t="s">
        <v>56</v>
      </c>
      <c r="D2" s="173"/>
    </row>
    <row r="4" spans="2:6" s="46" customFormat="1" ht="28.5" customHeight="1" x14ac:dyDescent="0.25">
      <c r="B4" s="51" t="s">
        <v>30</v>
      </c>
      <c r="C4" s="180" t="str">
        <f>'Renewal Cover Sheet'!C3</f>
        <v>Enter agency name here.</v>
      </c>
      <c r="D4" s="181"/>
      <c r="E4" s="181"/>
      <c r="F4" s="182"/>
    </row>
    <row r="5" spans="2:6" s="46" customFormat="1" ht="28.5" customHeight="1" x14ac:dyDescent="0.25">
      <c r="B5" s="51" t="s">
        <v>31</v>
      </c>
      <c r="C5" s="180" t="str">
        <f>'Renewal Cover Sheet'!C9</f>
        <v xml:space="preserve">Enter CoC Project Name </v>
      </c>
      <c r="D5" s="181"/>
      <c r="E5" s="181"/>
      <c r="F5" s="182"/>
    </row>
    <row r="6" spans="2:6" s="46" customFormat="1" ht="28.5" customHeight="1" x14ac:dyDescent="0.25">
      <c r="B6" s="51" t="s">
        <v>29</v>
      </c>
      <c r="C6" s="99" t="str">
        <f>'Renewal Cover Sheet'!C10</f>
        <v>PSH</v>
      </c>
      <c r="E6" s="50" t="s">
        <v>46</v>
      </c>
      <c r="F6" s="101">
        <f>'Renewal Cover Sheet'!C11</f>
        <v>46569</v>
      </c>
    </row>
    <row r="7" spans="2:6" s="46" customFormat="1" ht="29.25" customHeight="1" x14ac:dyDescent="0.25">
      <c r="B7" s="51" t="s">
        <v>47</v>
      </c>
      <c r="C7" s="175" t="str">
        <f>'Renewal Cover Sheet'!E24</f>
        <v>HUD Audit Threshold Met</v>
      </c>
      <c r="D7" s="176"/>
    </row>
    <row r="8" spans="2:6" s="102" customFormat="1" ht="15.75" x14ac:dyDescent="0.25"/>
    <row r="9" spans="2:6" s="46" customFormat="1" ht="25.5" customHeight="1" x14ac:dyDescent="0.25">
      <c r="B9" s="50" t="s">
        <v>63</v>
      </c>
      <c r="C9" s="183">
        <f>'Dual PSH-RRH (2yr)'!J15</f>
        <v>91.92</v>
      </c>
      <c r="D9" s="184"/>
      <c r="E9" s="184"/>
      <c r="F9" s="185"/>
    </row>
    <row r="10" spans="2:6" s="100" customFormat="1" ht="25.5" customHeight="1" thickBot="1" x14ac:dyDescent="0.3">
      <c r="B10" s="52"/>
      <c r="C10" s="47"/>
      <c r="D10" s="47"/>
      <c r="E10" s="46"/>
      <c r="F10" s="46"/>
    </row>
    <row r="11" spans="2:6" s="103" customFormat="1" ht="38.25" thickBot="1" x14ac:dyDescent="0.35">
      <c r="B11" s="104" t="s">
        <v>64</v>
      </c>
      <c r="C11" s="186">
        <f>'Dual PSH-RRH (2yr)'!J16</f>
        <v>64.343999999999994</v>
      </c>
      <c r="D11" s="186"/>
      <c r="E11" s="186"/>
      <c r="F11" s="187"/>
    </row>
    <row r="12" spans="2:6" s="4" customFormat="1" ht="25.5" customHeight="1" x14ac:dyDescent="0.25">
      <c r="B12" s="105" t="s">
        <v>65</v>
      </c>
      <c r="C12" s="47"/>
      <c r="D12" s="47"/>
      <c r="E12" s="44"/>
      <c r="F12" s="44"/>
    </row>
    <row r="13" spans="2:6" s="4" customFormat="1" ht="28.5" customHeight="1" x14ac:dyDescent="0.25">
      <c r="B13" s="50" t="s">
        <v>16</v>
      </c>
      <c r="C13" s="170" t="str">
        <f>IF(C9&gt;=90,"High Performing",IF(C9&gt;=70,"Moderate","At Risk"))</f>
        <v>High Performing</v>
      </c>
      <c r="D13" s="171"/>
      <c r="E13" s="171"/>
      <c r="F13" s="172"/>
    </row>
    <row r="14" spans="2:6" x14ac:dyDescent="0.3">
      <c r="B14" s="48"/>
      <c r="C14" s="48"/>
      <c r="D14" s="48"/>
      <c r="E14" s="20"/>
      <c r="F14" s="20"/>
    </row>
    <row r="15" spans="2:6" s="98" customFormat="1" ht="30.75" customHeight="1" x14ac:dyDescent="0.25">
      <c r="B15" s="49" t="s">
        <v>0</v>
      </c>
      <c r="C15" s="49" t="s">
        <v>17</v>
      </c>
      <c r="D15" s="49" t="s">
        <v>11</v>
      </c>
      <c r="E15" s="68"/>
      <c r="F15" s="68"/>
    </row>
    <row r="16" spans="2:6" s="98" customFormat="1" x14ac:dyDescent="0.25">
      <c r="B16" s="96" t="str">
        <f>'Dual PSH-RRH (2yr)'!B9</f>
        <v>Utilization</v>
      </c>
      <c r="C16" s="116">
        <f>'Dual PSH-RRH (2yr)'!G9</f>
        <v>0.8666666666666667</v>
      </c>
      <c r="D16" s="97" t="str">
        <f>'Dual PSH-RRH (2yr)'!J9</f>
        <v>Improving</v>
      </c>
      <c r="E16" s="68"/>
      <c r="F16" s="68"/>
    </row>
    <row r="17" spans="2:6" s="98" customFormat="1" x14ac:dyDescent="0.25">
      <c r="B17" s="96" t="str">
        <f>'Dual PSH-RRH (2yr)'!B10</f>
        <v>Positive Housing</v>
      </c>
      <c r="C17" s="116">
        <f>'Dual PSH-RRH (2yr)'!G10</f>
        <v>0.88888888888888895</v>
      </c>
      <c r="D17" s="97" t="str">
        <f>'Dual PSH-RRH (2yr)'!J10</f>
        <v>Stable</v>
      </c>
      <c r="E17" s="68"/>
      <c r="F17" s="68"/>
    </row>
    <row r="18" spans="2:6" s="98" customFormat="1" x14ac:dyDescent="0.25">
      <c r="B18" s="96" t="str">
        <f>'Dual PSH-RRH (2yr)'!B11</f>
        <v>Income Increase - Stayers</v>
      </c>
      <c r="C18" s="116">
        <f>'Dual PSH-RRH (2yr)'!G11</f>
        <v>1</v>
      </c>
      <c r="D18" s="97" t="str">
        <f>'Dual PSH-RRH (2yr)'!J11</f>
        <v>Improving</v>
      </c>
      <c r="E18" s="68"/>
      <c r="F18" s="68"/>
    </row>
    <row r="19" spans="2:6" s="98" customFormat="1" x14ac:dyDescent="0.25">
      <c r="B19" s="96" t="str">
        <f>'Dual PSH-RRH (2yr)'!B12</f>
        <v>Income Increase - Leavers</v>
      </c>
      <c r="C19" s="116">
        <f>'Dual PSH-RRH (2yr)'!G12</f>
        <v>1</v>
      </c>
      <c r="D19" s="97" t="str">
        <f>'Dual PSH-RRH (2yr)'!J12</f>
        <v>Improving</v>
      </c>
      <c r="E19" s="68"/>
      <c r="F19" s="68"/>
    </row>
    <row r="20" spans="2:6" s="98" customFormat="1" x14ac:dyDescent="0.25">
      <c r="B20" s="96" t="str">
        <f>'Dual PSH-RRH (2yr)'!B13</f>
        <v>Funds Drawn</v>
      </c>
      <c r="C20" s="116">
        <f>'Dual PSH-RRH (2yr)'!G13</f>
        <v>0.89600000000000013</v>
      </c>
      <c r="D20" s="97" t="str">
        <f>'Dual PSH-RRH (2yr)'!J13</f>
        <v>Improving</v>
      </c>
      <c r="E20" s="68"/>
      <c r="F20" s="68"/>
    </row>
    <row r="21" spans="2:6" x14ac:dyDescent="0.3">
      <c r="B21" s="48"/>
      <c r="C21" s="48"/>
      <c r="D21" s="48"/>
      <c r="E21" s="20"/>
      <c r="F21" s="20"/>
    </row>
    <row r="22" spans="2:6" ht="19.5" hidden="1" customHeight="1" x14ac:dyDescent="0.3">
      <c r="B22" s="3" t="s">
        <v>18</v>
      </c>
      <c r="C22" s="177" t="s">
        <v>19</v>
      </c>
      <c r="D22" s="178"/>
      <c r="E22" s="178"/>
      <c r="F22" s="179"/>
    </row>
    <row r="23" spans="2:6" ht="69.75" hidden="1" customHeight="1" x14ac:dyDescent="0.3">
      <c r="B23" s="3" t="s">
        <v>20</v>
      </c>
      <c r="C23" s="174" t="s">
        <v>21</v>
      </c>
      <c r="D23" s="174"/>
    </row>
  </sheetData>
  <sheetProtection algorithmName="SHA-512" hashValue="hbzrTWAgXfxhicC47/nqueE0a8IEEZlzzM43ixulbybz6LjOQ2p+uBSAFT08opoHqOWxRTrwM1LuFRDYchF2sA==" saltValue="Rx15mx9CDAIChnQfdcExrA==" spinCount="100000" sheet="1" objects="1" scenarios="1"/>
  <mergeCells count="10">
    <mergeCell ref="B1:F1"/>
    <mergeCell ref="C13:F13"/>
    <mergeCell ref="C2:D2"/>
    <mergeCell ref="C23:D23"/>
    <mergeCell ref="C7:D7"/>
    <mergeCell ref="C22:F22"/>
    <mergeCell ref="C4:F4"/>
    <mergeCell ref="C5:F5"/>
    <mergeCell ref="C9:F9"/>
    <mergeCell ref="C11:F11"/>
  </mergeCells>
  <pageMargins left="0.5" right="0.5" top="1" bottom="1" header="0.5" footer="0.5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CC901EA5131A42BFF048C767B550EB" ma:contentTypeVersion="21" ma:contentTypeDescription="Create a new document." ma:contentTypeScope="" ma:versionID="938e7e3ca396b3112bdb27f379cedcdd">
  <xsd:schema xmlns:xsd="http://www.w3.org/2001/XMLSchema" xmlns:xs="http://www.w3.org/2001/XMLSchema" xmlns:p="http://schemas.microsoft.com/office/2006/metadata/properties" xmlns:ns2="d3bf77a9-b9b8-455a-a66d-1f0d2edff839" xmlns:ns3="bb2b60a7-5dab-42ce-8740-d81a0330ee37" targetNamespace="http://schemas.microsoft.com/office/2006/metadata/properties" ma:root="true" ma:fieldsID="31a2140c50cff9a1d3bc19fddd6b67bc" ns2:_="" ns3:_="">
    <xsd:import namespace="d3bf77a9-b9b8-455a-a66d-1f0d2edff839"/>
    <xsd:import namespace="bb2b60a7-5dab-42ce-8740-d81a0330ee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bf77a9-b9b8-455a-a66d-1f0d2edff8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5dbfdad4-022a-49ae-a673-dd470a3ed8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2b60a7-5dab-42ce-8740-d81a0330ee3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6637f96-2402-40d8-8790-c7af5a3aec54}" ma:internalName="TaxCatchAll" ma:showField="CatchAllData" ma:web="bb2b60a7-5dab-42ce-8740-d81a0330ee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bf77a9-b9b8-455a-a66d-1f0d2edff839">
      <Terms xmlns="http://schemas.microsoft.com/office/infopath/2007/PartnerControls"/>
    </lcf76f155ced4ddcb4097134ff3c332f>
    <TaxCatchAll xmlns="bb2b60a7-5dab-42ce-8740-d81a0330ee3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293B31C-63B5-4151-836D-00C91D86C7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bf77a9-b9b8-455a-a66d-1f0d2edff839"/>
    <ds:schemaRef ds:uri="bb2b60a7-5dab-42ce-8740-d81a0330ee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845818-D37A-4BDC-9C8B-910C28CD9CD3}">
  <ds:schemaRefs>
    <ds:schemaRef ds:uri="http://schemas.microsoft.com/office/2006/metadata/properties"/>
    <ds:schemaRef ds:uri="http://schemas.microsoft.com/office/infopath/2007/PartnerControls"/>
    <ds:schemaRef ds:uri="d3bf77a9-b9b8-455a-a66d-1f0d2edff839"/>
    <ds:schemaRef ds:uri="bb2b60a7-5dab-42ce-8740-d81a0330ee37"/>
  </ds:schemaRefs>
</ds:datastoreItem>
</file>

<file path=customXml/itemProps3.xml><?xml version="1.0" encoding="utf-8"?>
<ds:datastoreItem xmlns:ds="http://schemas.openxmlformats.org/officeDocument/2006/customXml" ds:itemID="{1E96BFC1-2272-45FC-B1A0-665DBE4E45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Renewal Cover Sheet</vt:lpstr>
      <vt:lpstr>Dual PSH-RRH (2yr)</vt:lpstr>
      <vt:lpstr>Submission Summary</vt:lpstr>
      <vt:lpstr>'Dual PSH-RRH (2yr)'!Print_Area</vt:lpstr>
      <vt:lpstr>'Renewal Cover Sheet'!Print_Area</vt:lpstr>
      <vt:lpstr>'Submission Summary'!Print_Area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David Mulig</cp:lastModifiedBy>
  <cp:lastPrinted>2026-06-05T00:45:59Z</cp:lastPrinted>
  <dcterms:created xsi:type="dcterms:W3CDTF">2026-06-03T20:28:04Z</dcterms:created>
  <dcterms:modified xsi:type="dcterms:W3CDTF">2026-06-17T23:30:35Z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0x0101007FCC901EA5131A42BFF048C767B550EB</vt:lpwstr>
  </property>
  <property fmtid="{D5CDD505-2E9C-101B-9397-08002B2CF9AE}" pid="3" name="MediaServiceImageTags">
    <vt:lpwstr/>
  </property>
</Properties>
</file>